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myl\OneDrive\Documents\Current\Vetiver\Newsletters\October 2025\"/>
    </mc:Choice>
  </mc:AlternateContent>
  <xr:revisionPtr revIDLastSave="0" documentId="13_ncr:1_{3CD97DFE-5BBD-4495-81DF-9F63235C433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alculator" sheetId="1" r:id="rId1"/>
  </sheets>
  <definedNames>
    <definedName name="Area">Calculator!$B$6</definedName>
    <definedName name="EstabDays">Calculator!$B$11</definedName>
    <definedName name="LandTakePct">Calculator!$B$10</definedName>
    <definedName name="MaintDays">Calculator!$B$12</definedName>
    <definedName name="OtherBenefitPerHa">Calculator!$B$15</definedName>
    <definedName name="OtherCostPerHa">Calculator!$B$16</definedName>
    <definedName name="PlantingCostPerHa">Calculator!$B$14</definedName>
    <definedName name="Price">Calculator!$B$8</definedName>
    <definedName name="RatePct">Calculator!$B$17</definedName>
    <definedName name="Wage">Calculator!$B$13</definedName>
    <definedName name="Years">Calculator!$B$18</definedName>
    <definedName name="YieldGainPct">Calculator!$B$9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1" l="1"/>
  <c r="B23" i="1"/>
  <c r="B22" i="1"/>
  <c r="B42" i="1"/>
  <c r="C42" i="1" s="1"/>
  <c r="B30" i="1"/>
  <c r="B31" i="1" s="1"/>
  <c r="B29" i="1"/>
  <c r="B27" i="1"/>
  <c r="B26" i="1"/>
  <c r="B25" i="1"/>
  <c r="B24" i="1"/>
  <c r="B34" i="1" l="1"/>
  <c r="B36" i="1"/>
  <c r="B38" i="1" s="1"/>
  <c r="B83" i="1"/>
  <c r="B61" i="1"/>
  <c r="B44" i="1"/>
  <c r="B54" i="1"/>
  <c r="B64" i="1"/>
  <c r="B74" i="1"/>
  <c r="B84" i="1"/>
  <c r="B46" i="1"/>
  <c r="B45" i="1"/>
  <c r="B55" i="1"/>
  <c r="B65" i="1"/>
  <c r="B75" i="1"/>
  <c r="B85" i="1"/>
  <c r="B86" i="1"/>
  <c r="B66" i="1"/>
  <c r="B77" i="1"/>
  <c r="B76" i="1"/>
  <c r="B47" i="1"/>
  <c r="B57" i="1"/>
  <c r="B67" i="1"/>
  <c r="B87" i="1"/>
  <c r="B48" i="1"/>
  <c r="B88" i="1"/>
  <c r="B89" i="1"/>
  <c r="B78" i="1"/>
  <c r="B49" i="1"/>
  <c r="B59" i="1"/>
  <c r="B69" i="1"/>
  <c r="B68" i="1"/>
  <c r="B33" i="1"/>
  <c r="B35" i="1" s="1"/>
  <c r="B79" i="1"/>
  <c r="B50" i="1"/>
  <c r="B60" i="1"/>
  <c r="B70" i="1"/>
  <c r="B80" i="1"/>
  <c r="B90" i="1"/>
  <c r="B58" i="1"/>
  <c r="B56" i="1"/>
  <c r="B91" i="1"/>
  <c r="B51" i="1"/>
  <c r="B81" i="1"/>
  <c r="B52" i="1"/>
  <c r="B62" i="1"/>
  <c r="B72" i="1"/>
  <c r="B82" i="1"/>
  <c r="B92" i="1"/>
  <c r="B71" i="1"/>
  <c r="B43" i="1"/>
  <c r="B53" i="1"/>
  <c r="B63" i="1"/>
  <c r="B73" i="1"/>
  <c r="B94" i="1" l="1"/>
  <c r="B39" i="1"/>
  <c r="C43" i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</calcChain>
</file>

<file path=xl/sharedStrings.xml><?xml version="1.0" encoding="utf-8"?>
<sst xmlns="http://schemas.openxmlformats.org/spreadsheetml/2006/main" count="67" uniqueCount="66">
  <si>
    <t>Vetiver Grass Technology – One‑Sheet Benefit/Cost Calculator</t>
  </si>
  <si>
    <t>Enter local values in grey cells. Effect sizes (% yield gain, land‑take) are informed by your attached files.</t>
  </si>
  <si>
    <t>INPUTS</t>
  </si>
  <si>
    <t>Parameter</t>
  </si>
  <si>
    <t>Value</t>
  </si>
  <si>
    <t>Notes</t>
  </si>
  <si>
    <t>Area (ha)</t>
  </si>
  <si>
    <t>Baseline yield (t/ha)</t>
  </si>
  <si>
    <t>Before VGT</t>
  </si>
  <si>
    <t>Farmgate price ($/t)</t>
  </si>
  <si>
    <t>Local farmgate price</t>
  </si>
  <si>
    <t>Yield gain (%)</t>
  </si>
  <si>
    <t>Pick within evidence range (e.g., maize 13–50%; cassava 8–11%)</t>
  </si>
  <si>
    <t>Hedgerow land‑take (% of area)</t>
  </si>
  <si>
    <t>Hedge footprint; set to 0 if negligible</t>
  </si>
  <si>
    <t>Establishment labor (days/ha)</t>
  </si>
  <si>
    <t>Labor to set out &amp; plant hedges</t>
  </si>
  <si>
    <t>Maintenance labor (days/ha/yr)</t>
  </si>
  <si>
    <t>Routine trimming/upkeep</t>
  </si>
  <si>
    <t>Daily wage ($/day)</t>
  </si>
  <si>
    <t>Local wage incl. benefits</t>
  </si>
  <si>
    <t>Planting material ($/ha)</t>
  </si>
  <si>
    <t>Slips, transport per ha</t>
  </si>
  <si>
    <t>Other annual benefit ($/ha/yr)</t>
  </si>
  <si>
    <t>Fodder/mulch value, avoided inputs</t>
  </si>
  <si>
    <t>Other annual cost ($/ha/yr)</t>
  </si>
  <si>
    <t>Taxes, opportunity costs</t>
  </si>
  <si>
    <t>Discount rate (real, %)</t>
  </si>
  <si>
    <t>Real discount rate</t>
  </si>
  <si>
    <t>Time horizon (years)</t>
  </si>
  <si>
    <t>Analysis window</t>
  </si>
  <si>
    <t>RESULTS</t>
  </si>
  <si>
    <t>Annual incremental revenue ($/yr)</t>
  </si>
  <si>
    <t>Annual land‑take opportunity cost ($/yr)</t>
  </si>
  <si>
    <t>Annual maintenance cost ($/yr)</t>
  </si>
  <si>
    <t>Other annual benefit ($/yr)</t>
  </si>
  <si>
    <t>Other annual cost ($/yr)</t>
  </si>
  <si>
    <t>Establishment cost at Year 0 ($)</t>
  </si>
  <si>
    <t>Discount rate (real)</t>
  </si>
  <si>
    <t>Annuity factor</t>
  </si>
  <si>
    <t>PV of recurring benefits ($)</t>
  </si>
  <si>
    <t>PV of recurring costs ($)</t>
  </si>
  <si>
    <t>PV of total benefits ($)</t>
  </si>
  <si>
    <t>PV of total costs ($)</t>
  </si>
  <si>
    <t>Benefit‑Cost Ratio (BCR)</t>
  </si>
  <si>
    <t>Net Present Value (NPV, $)</t>
  </si>
  <si>
    <t>Year</t>
  </si>
  <si>
    <t>Net cash flow ($)</t>
  </si>
  <si>
    <t>Cumulative ($)</t>
  </si>
  <si>
    <t>Internal Rate of Return (IRR)</t>
  </si>
  <si>
    <t>Approximate Payback Year</t>
  </si>
  <si>
    <t>EVIDENCE RANGES (from attached files)</t>
  </si>
  <si>
    <t>Maize yield increase</t>
  </si>
  <si>
    <t>13–50%</t>
  </si>
  <si>
    <t>Set 'Yield gain (%)' within this for maize</t>
  </si>
  <si>
    <t>Cassava yield increase</t>
  </si>
  <si>
    <t>8–11%</t>
  </si>
  <si>
    <t>Set 'Yield gain (%)' within this for cassava</t>
  </si>
  <si>
    <t>Runoff/Soil‑loss reduction</t>
  </si>
  <si>
    <t>70–99%</t>
  </si>
  <si>
    <t>Explains sustainability of yield gains</t>
  </si>
  <si>
    <t>Akola (India) per‑storm soil‑loss decrease</t>
  </si>
  <si>
    <t>50–56% vs. controls</t>
  </si>
  <si>
    <t>Seasonal SL: Vetiver 7.6 t/ha vs. 16.9–25.5 t/ha controls</t>
  </si>
  <si>
    <t>Tip:</t>
  </si>
  <si>
    <t>Use conservative values first; if BCR&gt;1 and payback&lt;6 yrs here, the case is robust. Then run an optimistic case.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</si>
</sst>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0" fillId="3" borderId="0" xfId="0" applyFill="1"/>
    <xf numFmtId="0" fontId="3" fillId="0" borderId="0" xfId="0" applyFont="1"/>
    <xf numFmtId="44" fontId="0" fillId="0" borderId="0" xfId="1" applyFont="1"/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5"/>
  <sheetViews>
    <sheetView tabSelected="1" workbookViewId="0">
      <selection activeCell="D34" sqref="D34"/>
    </sheetView>
  </sheetViews>
  <sheetFormatPr defaultRowHeight="14.4" x14ac:dyDescent="0.3"/>
  <cols>
    <col min="1" max="1" width="34.6640625" customWidth="1"/>
    <col min="2" max="4" width="18.6640625" customWidth="1"/>
    <col min="6" max="8" width="18.6640625" customWidth="1"/>
  </cols>
  <sheetData>
    <row r="1" spans="1:3" ht="18" x14ac:dyDescent="0.35">
      <c r="A1" s="1" t="s">
        <v>0</v>
      </c>
    </row>
    <row r="2" spans="1:3" x14ac:dyDescent="0.3">
      <c r="A2" s="2" t="s">
        <v>1</v>
      </c>
    </row>
    <row r="4" spans="1:3" x14ac:dyDescent="0.3">
      <c r="A4" s="3" t="s">
        <v>2</v>
      </c>
    </row>
    <row r="5" spans="1:3" x14ac:dyDescent="0.3">
      <c r="A5" s="3" t="s">
        <v>3</v>
      </c>
      <c r="B5" s="3" t="s">
        <v>4</v>
      </c>
      <c r="C5" s="3" t="s">
        <v>5</v>
      </c>
    </row>
    <row r="6" spans="1:3" x14ac:dyDescent="0.3">
      <c r="A6" s="4" t="s">
        <v>6</v>
      </c>
      <c r="B6" s="5"/>
      <c r="C6" s="2"/>
    </row>
    <row r="7" spans="1:3" x14ac:dyDescent="0.3">
      <c r="A7" s="4" t="s">
        <v>7</v>
      </c>
      <c r="B7" s="5"/>
      <c r="C7" s="2" t="s">
        <v>8</v>
      </c>
    </row>
    <row r="8" spans="1:3" x14ac:dyDescent="0.3">
      <c r="A8" s="4" t="s">
        <v>9</v>
      </c>
      <c r="B8" s="5"/>
      <c r="C8" s="2" t="s">
        <v>10</v>
      </c>
    </row>
    <row r="9" spans="1:3" x14ac:dyDescent="0.3">
      <c r="A9" s="4" t="s">
        <v>11</v>
      </c>
      <c r="B9" s="5"/>
      <c r="C9" s="2" t="s">
        <v>12</v>
      </c>
    </row>
    <row r="10" spans="1:3" x14ac:dyDescent="0.3">
      <c r="A10" s="4" t="s">
        <v>13</v>
      </c>
      <c r="B10" s="5"/>
      <c r="C10" s="2" t="s">
        <v>14</v>
      </c>
    </row>
    <row r="11" spans="1:3" x14ac:dyDescent="0.3">
      <c r="A11" s="4" t="s">
        <v>15</v>
      </c>
      <c r="B11" s="5"/>
      <c r="C11" s="2" t="s">
        <v>16</v>
      </c>
    </row>
    <row r="12" spans="1:3" x14ac:dyDescent="0.3">
      <c r="A12" s="4" t="s">
        <v>17</v>
      </c>
      <c r="B12" s="5"/>
      <c r="C12" s="2" t="s">
        <v>18</v>
      </c>
    </row>
    <row r="13" spans="1:3" x14ac:dyDescent="0.3">
      <c r="A13" s="4" t="s">
        <v>19</v>
      </c>
      <c r="B13" s="5"/>
      <c r="C13" s="2" t="s">
        <v>20</v>
      </c>
    </row>
    <row r="14" spans="1:3" x14ac:dyDescent="0.3">
      <c r="A14" s="4" t="s">
        <v>21</v>
      </c>
      <c r="B14" s="5"/>
      <c r="C14" s="2" t="s">
        <v>22</v>
      </c>
    </row>
    <row r="15" spans="1:3" x14ac:dyDescent="0.3">
      <c r="A15" s="4" t="s">
        <v>23</v>
      </c>
      <c r="B15" s="5"/>
      <c r="C15" s="2" t="s">
        <v>24</v>
      </c>
    </row>
    <row r="16" spans="1:3" x14ac:dyDescent="0.3">
      <c r="A16" s="4" t="s">
        <v>25</v>
      </c>
      <c r="B16" s="5"/>
      <c r="C16" s="2" t="s">
        <v>26</v>
      </c>
    </row>
    <row r="17" spans="1:3" x14ac:dyDescent="0.3">
      <c r="A17" s="4" t="s">
        <v>27</v>
      </c>
      <c r="B17" s="5">
        <v>10</v>
      </c>
      <c r="C17" s="2" t="s">
        <v>28</v>
      </c>
    </row>
    <row r="18" spans="1:3" x14ac:dyDescent="0.3">
      <c r="A18" s="4" t="s">
        <v>29</v>
      </c>
      <c r="B18" s="5">
        <v>10</v>
      </c>
      <c r="C18" s="2" t="s">
        <v>30</v>
      </c>
    </row>
    <row r="21" spans="1:3" x14ac:dyDescent="0.3">
      <c r="A21" s="3" t="s">
        <v>31</v>
      </c>
    </row>
    <row r="22" spans="1:3" x14ac:dyDescent="0.3">
      <c r="A22" t="s">
        <v>32</v>
      </c>
      <c r="B22">
        <f>Area*Price*(YieldGainPct/100)</f>
        <v>0</v>
      </c>
    </row>
    <row r="23" spans="1:3" x14ac:dyDescent="0.3">
      <c r="A23" t="s">
        <v>33</v>
      </c>
      <c r="B23">
        <f>Area*Price*(LandTakePct/100)</f>
        <v>0</v>
      </c>
    </row>
    <row r="24" spans="1:3" x14ac:dyDescent="0.3">
      <c r="A24" t="s">
        <v>34</v>
      </c>
      <c r="B24">
        <f>Area*MaintDays*Wage</f>
        <v>0</v>
      </c>
    </row>
    <row r="25" spans="1:3" x14ac:dyDescent="0.3">
      <c r="A25" t="s">
        <v>35</v>
      </c>
      <c r="B25">
        <f>Area*OtherBenefitPerHa</f>
        <v>0</v>
      </c>
    </row>
    <row r="26" spans="1:3" x14ac:dyDescent="0.3">
      <c r="A26" t="s">
        <v>36</v>
      </c>
      <c r="B26">
        <f>Area*OtherCostPerHa</f>
        <v>0</v>
      </c>
    </row>
    <row r="27" spans="1:3" x14ac:dyDescent="0.3">
      <c r="A27" t="s">
        <v>37</v>
      </c>
      <c r="B27">
        <f>Area*(EstabDays*Wage+PlantingCostPerHa)</f>
        <v>0</v>
      </c>
    </row>
    <row r="29" spans="1:3" x14ac:dyDescent="0.3">
      <c r="A29" t="s">
        <v>38</v>
      </c>
      <c r="B29">
        <f>RatePct/100</f>
        <v>0.1</v>
      </c>
    </row>
    <row r="30" spans="1:3" x14ac:dyDescent="0.3">
      <c r="A30" t="s">
        <v>29</v>
      </c>
      <c r="B30">
        <f>Years</f>
        <v>10</v>
      </c>
    </row>
    <row r="31" spans="1:3" x14ac:dyDescent="0.3">
      <c r="A31" t="s">
        <v>39</v>
      </c>
      <c r="B31" s="8">
        <f>IF(B29=0,B30,(1-(1+B29)^(-B30))/B29)</f>
        <v>6.1445671057046853</v>
      </c>
    </row>
    <row r="33" spans="1:3" x14ac:dyDescent="0.3">
      <c r="A33" t="s">
        <v>40</v>
      </c>
      <c r="B33" s="7">
        <f>(B22+B25)*B31</f>
        <v>0</v>
      </c>
    </row>
    <row r="34" spans="1:3" x14ac:dyDescent="0.3">
      <c r="A34" t="s">
        <v>41</v>
      </c>
      <c r="B34" s="7">
        <f>(B23+B24+B26)*B31</f>
        <v>0</v>
      </c>
    </row>
    <row r="35" spans="1:3" x14ac:dyDescent="0.3">
      <c r="A35" t="s">
        <v>42</v>
      </c>
      <c r="B35" s="7">
        <f>B33</f>
        <v>0</v>
      </c>
    </row>
    <row r="36" spans="1:3" x14ac:dyDescent="0.3">
      <c r="A36" t="s">
        <v>43</v>
      </c>
      <c r="B36" s="7">
        <f>B34+B27</f>
        <v>0</v>
      </c>
    </row>
    <row r="37" spans="1:3" x14ac:dyDescent="0.3">
      <c r="B37" s="7"/>
    </row>
    <row r="38" spans="1:3" x14ac:dyDescent="0.3">
      <c r="A38" t="s">
        <v>44</v>
      </c>
      <c r="B38" s="7" t="e">
        <f>IF(B36&gt;0,B35/B36,NA())</f>
        <v>#N/A</v>
      </c>
    </row>
    <row r="39" spans="1:3" x14ac:dyDescent="0.3">
      <c r="A39" t="s">
        <v>45</v>
      </c>
      <c r="B39" s="7">
        <f>B35-B36</f>
        <v>0</v>
      </c>
    </row>
    <row r="41" spans="1:3" x14ac:dyDescent="0.3">
      <c r="A41" s="3" t="s">
        <v>46</v>
      </c>
      <c r="B41" s="3" t="s">
        <v>47</v>
      </c>
      <c r="C41" s="3" t="s">
        <v>48</v>
      </c>
    </row>
    <row r="42" spans="1:3" x14ac:dyDescent="0.3">
      <c r="A42">
        <v>0</v>
      </c>
      <c r="B42" s="7">
        <f>- (Area*(EstabDays*Wage+PlantingCostPerHa))</f>
        <v>0</v>
      </c>
      <c r="C42" s="7">
        <f>B42</f>
        <v>0</v>
      </c>
    </row>
    <row r="43" spans="1:3" x14ac:dyDescent="0.3">
      <c r="A43">
        <v>1</v>
      </c>
      <c r="B43" s="7">
        <f>(B22+B25) - (B23+B24+B26)</f>
        <v>0</v>
      </c>
      <c r="C43" s="7">
        <f t="shared" ref="C43:C74" si="0">C42+B43</f>
        <v>0</v>
      </c>
    </row>
    <row r="44" spans="1:3" x14ac:dyDescent="0.3">
      <c r="A44">
        <v>2</v>
      </c>
      <c r="B44" s="7">
        <f>(B22+B25) - (B23+B24+B26)</f>
        <v>0</v>
      </c>
      <c r="C44" s="7">
        <f t="shared" si="0"/>
        <v>0</v>
      </c>
    </row>
    <row r="45" spans="1:3" x14ac:dyDescent="0.3">
      <c r="A45">
        <v>3</v>
      </c>
      <c r="B45" s="7">
        <f>(B22+B25) - (B23+B24+B26)</f>
        <v>0</v>
      </c>
      <c r="C45" s="7">
        <f t="shared" si="0"/>
        <v>0</v>
      </c>
    </row>
    <row r="46" spans="1:3" x14ac:dyDescent="0.3">
      <c r="A46">
        <v>4</v>
      </c>
      <c r="B46" s="7">
        <f>(B22+B25) - (B23+B24+B26)</f>
        <v>0</v>
      </c>
      <c r="C46" s="7">
        <f t="shared" si="0"/>
        <v>0</v>
      </c>
    </row>
    <row r="47" spans="1:3" x14ac:dyDescent="0.3">
      <c r="A47">
        <v>5</v>
      </c>
      <c r="B47" s="7">
        <f>(B22+B25) - (B23+B24+B26)</f>
        <v>0</v>
      </c>
      <c r="C47" s="7">
        <f t="shared" si="0"/>
        <v>0</v>
      </c>
    </row>
    <row r="48" spans="1:3" x14ac:dyDescent="0.3">
      <c r="A48">
        <v>6</v>
      </c>
      <c r="B48" s="7">
        <f>(B22+B25) - (B23+B24+B26)</f>
        <v>0</v>
      </c>
      <c r="C48" s="7">
        <f t="shared" si="0"/>
        <v>0</v>
      </c>
    </row>
    <row r="49" spans="1:3" x14ac:dyDescent="0.3">
      <c r="A49">
        <v>7</v>
      </c>
      <c r="B49" s="7">
        <f>(B22+B25) - (B23+B24+B26)</f>
        <v>0</v>
      </c>
      <c r="C49" s="7">
        <f t="shared" si="0"/>
        <v>0</v>
      </c>
    </row>
    <row r="50" spans="1:3" x14ac:dyDescent="0.3">
      <c r="A50">
        <v>8</v>
      </c>
      <c r="B50" s="7">
        <f>(B22+B25) - (B23+B24+B26)</f>
        <v>0</v>
      </c>
      <c r="C50" s="7">
        <f t="shared" si="0"/>
        <v>0</v>
      </c>
    </row>
    <row r="51" spans="1:3" x14ac:dyDescent="0.3">
      <c r="A51">
        <v>9</v>
      </c>
      <c r="B51" s="7">
        <f>(B22+B25) - (B23+B24+B26)</f>
        <v>0</v>
      </c>
      <c r="C51" s="7">
        <f t="shared" si="0"/>
        <v>0</v>
      </c>
    </row>
    <row r="52" spans="1:3" x14ac:dyDescent="0.3">
      <c r="A52">
        <v>10</v>
      </c>
      <c r="B52" s="7">
        <f>(B22+B25) - (B23+B24+B26)</f>
        <v>0</v>
      </c>
      <c r="C52" s="7">
        <f t="shared" si="0"/>
        <v>0</v>
      </c>
    </row>
    <row r="53" spans="1:3" x14ac:dyDescent="0.3">
      <c r="A53">
        <v>11</v>
      </c>
      <c r="B53" s="7">
        <f>(B22+B25) - (B23+B24+B26)</f>
        <v>0</v>
      </c>
      <c r="C53" s="7">
        <f t="shared" si="0"/>
        <v>0</v>
      </c>
    </row>
    <row r="54" spans="1:3" x14ac:dyDescent="0.3">
      <c r="A54">
        <v>12</v>
      </c>
      <c r="B54" s="7">
        <f>(B22+B25) - (B23+B24+B26)</f>
        <v>0</v>
      </c>
      <c r="C54" s="7">
        <f t="shared" si="0"/>
        <v>0</v>
      </c>
    </row>
    <row r="55" spans="1:3" x14ac:dyDescent="0.3">
      <c r="A55">
        <v>13</v>
      </c>
      <c r="B55" s="7">
        <f>(B22+B25) - (B23+B24+B26)</f>
        <v>0</v>
      </c>
      <c r="C55" s="7">
        <f t="shared" si="0"/>
        <v>0</v>
      </c>
    </row>
    <row r="56" spans="1:3" x14ac:dyDescent="0.3">
      <c r="A56">
        <v>14</v>
      </c>
      <c r="B56" s="7">
        <f>(B22+B25) - (B23+B24+B26)</f>
        <v>0</v>
      </c>
      <c r="C56" s="7">
        <f t="shared" si="0"/>
        <v>0</v>
      </c>
    </row>
    <row r="57" spans="1:3" x14ac:dyDescent="0.3">
      <c r="A57">
        <v>15</v>
      </c>
      <c r="B57" s="7">
        <f>(B22+B25) - (B23+B24+B26)</f>
        <v>0</v>
      </c>
      <c r="C57" s="7">
        <f t="shared" si="0"/>
        <v>0</v>
      </c>
    </row>
    <row r="58" spans="1:3" x14ac:dyDescent="0.3">
      <c r="A58">
        <v>16</v>
      </c>
      <c r="B58" s="7">
        <f>(B22+B25) - (B23+B24+B26)</f>
        <v>0</v>
      </c>
      <c r="C58" s="7">
        <f t="shared" si="0"/>
        <v>0</v>
      </c>
    </row>
    <row r="59" spans="1:3" x14ac:dyDescent="0.3">
      <c r="A59">
        <v>17</v>
      </c>
      <c r="B59" s="7">
        <f>(B22+B25) - (B23+B24+B26)</f>
        <v>0</v>
      </c>
      <c r="C59" s="7">
        <f t="shared" si="0"/>
        <v>0</v>
      </c>
    </row>
    <row r="60" spans="1:3" x14ac:dyDescent="0.3">
      <c r="A60">
        <v>18</v>
      </c>
      <c r="B60" s="7">
        <f>(B22+B25) - (B23+B24+B26)</f>
        <v>0</v>
      </c>
      <c r="C60" s="7">
        <f t="shared" si="0"/>
        <v>0</v>
      </c>
    </row>
    <row r="61" spans="1:3" x14ac:dyDescent="0.3">
      <c r="A61">
        <v>19</v>
      </c>
      <c r="B61" s="7">
        <f>(B22+B25) - (B23+B24+B26)</f>
        <v>0</v>
      </c>
      <c r="C61" s="7">
        <f t="shared" si="0"/>
        <v>0</v>
      </c>
    </row>
    <row r="62" spans="1:3" x14ac:dyDescent="0.3">
      <c r="A62">
        <v>20</v>
      </c>
      <c r="B62" s="7">
        <f>(B22+B25) - (B23+B24+B26)</f>
        <v>0</v>
      </c>
      <c r="C62" s="7">
        <f t="shared" si="0"/>
        <v>0</v>
      </c>
    </row>
    <row r="63" spans="1:3" x14ac:dyDescent="0.3">
      <c r="A63">
        <v>21</v>
      </c>
      <c r="B63" s="7">
        <f>(B22+B25) - (B23+B24+B26)</f>
        <v>0</v>
      </c>
      <c r="C63" s="7">
        <f t="shared" si="0"/>
        <v>0</v>
      </c>
    </row>
    <row r="64" spans="1:3" x14ac:dyDescent="0.3">
      <c r="A64">
        <v>22</v>
      </c>
      <c r="B64" s="7">
        <f>(B22+B25) - (B23+B24+B26)</f>
        <v>0</v>
      </c>
      <c r="C64" s="7">
        <f t="shared" si="0"/>
        <v>0</v>
      </c>
    </row>
    <row r="65" spans="1:3" x14ac:dyDescent="0.3">
      <c r="A65">
        <v>23</v>
      </c>
      <c r="B65" s="7">
        <f>(B22+B25) - (B23+B24+B26)</f>
        <v>0</v>
      </c>
      <c r="C65" s="7">
        <f t="shared" si="0"/>
        <v>0</v>
      </c>
    </row>
    <row r="66" spans="1:3" x14ac:dyDescent="0.3">
      <c r="A66">
        <v>24</v>
      </c>
      <c r="B66" s="7">
        <f>(B22+B25) - (B23+B24+B26)</f>
        <v>0</v>
      </c>
      <c r="C66" s="7">
        <f t="shared" si="0"/>
        <v>0</v>
      </c>
    </row>
    <row r="67" spans="1:3" x14ac:dyDescent="0.3">
      <c r="A67">
        <v>25</v>
      </c>
      <c r="B67" s="7">
        <f>(B22+B25) - (B23+B24+B26)</f>
        <v>0</v>
      </c>
      <c r="C67" s="7">
        <f t="shared" si="0"/>
        <v>0</v>
      </c>
    </row>
    <row r="68" spans="1:3" x14ac:dyDescent="0.3">
      <c r="A68">
        <v>26</v>
      </c>
      <c r="B68" s="7">
        <f>(B22+B25) - (B23+B24+B26)</f>
        <v>0</v>
      </c>
      <c r="C68" s="7">
        <f t="shared" si="0"/>
        <v>0</v>
      </c>
    </row>
    <row r="69" spans="1:3" x14ac:dyDescent="0.3">
      <c r="A69">
        <v>27</v>
      </c>
      <c r="B69" s="7">
        <f>(B22+B25) - (B23+B24+B26)</f>
        <v>0</v>
      </c>
      <c r="C69" s="7">
        <f t="shared" si="0"/>
        <v>0</v>
      </c>
    </row>
    <row r="70" spans="1:3" x14ac:dyDescent="0.3">
      <c r="A70">
        <v>28</v>
      </c>
      <c r="B70" s="7">
        <f>(B22+B25) - (B23+B24+B26)</f>
        <v>0</v>
      </c>
      <c r="C70" s="7">
        <f t="shared" si="0"/>
        <v>0</v>
      </c>
    </row>
    <row r="71" spans="1:3" x14ac:dyDescent="0.3">
      <c r="A71">
        <v>29</v>
      </c>
      <c r="B71" s="7">
        <f>(B22+B25) - (B23+B24+B26)</f>
        <v>0</v>
      </c>
      <c r="C71" s="7">
        <f t="shared" si="0"/>
        <v>0</v>
      </c>
    </row>
    <row r="72" spans="1:3" x14ac:dyDescent="0.3">
      <c r="A72">
        <v>30</v>
      </c>
      <c r="B72" s="7">
        <f>(B22+B25) - (B23+B24+B26)</f>
        <v>0</v>
      </c>
      <c r="C72" s="7">
        <f t="shared" si="0"/>
        <v>0</v>
      </c>
    </row>
    <row r="73" spans="1:3" x14ac:dyDescent="0.3">
      <c r="A73">
        <v>31</v>
      </c>
      <c r="B73" s="7">
        <f>(B22+B25) - (B23+B24+B26)</f>
        <v>0</v>
      </c>
      <c r="C73" s="7">
        <f t="shared" si="0"/>
        <v>0</v>
      </c>
    </row>
    <row r="74" spans="1:3" x14ac:dyDescent="0.3">
      <c r="A74">
        <v>32</v>
      </c>
      <c r="B74" s="7">
        <f>(B22+B25) - (B23+B24+B26)</f>
        <v>0</v>
      </c>
      <c r="C74" s="7">
        <f t="shared" si="0"/>
        <v>0</v>
      </c>
    </row>
    <row r="75" spans="1:3" x14ac:dyDescent="0.3">
      <c r="A75">
        <v>33</v>
      </c>
      <c r="B75" s="7">
        <f>(B22+B25) - (B23+B24+B26)</f>
        <v>0</v>
      </c>
      <c r="C75" s="7">
        <f t="shared" ref="C75:C106" si="1">C74+B75</f>
        <v>0</v>
      </c>
    </row>
    <row r="76" spans="1:3" x14ac:dyDescent="0.3">
      <c r="A76">
        <v>34</v>
      </c>
      <c r="B76" s="7">
        <f>(B22+B25) - (B23+B24+B26)</f>
        <v>0</v>
      </c>
      <c r="C76" s="7">
        <f t="shared" si="1"/>
        <v>0</v>
      </c>
    </row>
    <row r="77" spans="1:3" x14ac:dyDescent="0.3">
      <c r="A77">
        <v>35</v>
      </c>
      <c r="B77" s="7">
        <f>(B22+B25) - (B23+B24+B26)</f>
        <v>0</v>
      </c>
      <c r="C77" s="7">
        <f t="shared" si="1"/>
        <v>0</v>
      </c>
    </row>
    <row r="78" spans="1:3" x14ac:dyDescent="0.3">
      <c r="A78">
        <v>36</v>
      </c>
      <c r="B78" s="7">
        <f>(B22+B25) - (B23+B24+B26)</f>
        <v>0</v>
      </c>
      <c r="C78" s="7">
        <f t="shared" si="1"/>
        <v>0</v>
      </c>
    </row>
    <row r="79" spans="1:3" x14ac:dyDescent="0.3">
      <c r="A79">
        <v>37</v>
      </c>
      <c r="B79" s="7">
        <f>(B22+B25) - (B23+B24+B26)</f>
        <v>0</v>
      </c>
      <c r="C79" s="7">
        <f t="shared" si="1"/>
        <v>0</v>
      </c>
    </row>
    <row r="80" spans="1:3" x14ac:dyDescent="0.3">
      <c r="A80">
        <v>38</v>
      </c>
      <c r="B80" s="7">
        <f>(B22+B25) - (B23+B24+B26)</f>
        <v>0</v>
      </c>
      <c r="C80" s="7">
        <f t="shared" si="1"/>
        <v>0</v>
      </c>
    </row>
    <row r="81" spans="1:3" x14ac:dyDescent="0.3">
      <c r="A81">
        <v>39</v>
      </c>
      <c r="B81" s="7">
        <f>(B22+B25) - (B23+B24+B26)</f>
        <v>0</v>
      </c>
      <c r="C81" s="7">
        <f t="shared" si="1"/>
        <v>0</v>
      </c>
    </row>
    <row r="82" spans="1:3" x14ac:dyDescent="0.3">
      <c r="A82">
        <v>40</v>
      </c>
      <c r="B82" s="7">
        <f>(B22+B25) - (B23+B24+B26)</f>
        <v>0</v>
      </c>
      <c r="C82" s="7">
        <f t="shared" si="1"/>
        <v>0</v>
      </c>
    </row>
    <row r="83" spans="1:3" x14ac:dyDescent="0.3">
      <c r="A83">
        <v>41</v>
      </c>
      <c r="B83" s="7">
        <f>(B22+B25) - (B23+B24+B26)</f>
        <v>0</v>
      </c>
      <c r="C83" s="7">
        <f t="shared" si="1"/>
        <v>0</v>
      </c>
    </row>
    <row r="84" spans="1:3" x14ac:dyDescent="0.3">
      <c r="A84">
        <v>42</v>
      </c>
      <c r="B84" s="7">
        <f>(B22+B25) - (B23+B24+B26)</f>
        <v>0</v>
      </c>
      <c r="C84" s="7">
        <f t="shared" si="1"/>
        <v>0</v>
      </c>
    </row>
    <row r="85" spans="1:3" x14ac:dyDescent="0.3">
      <c r="A85">
        <v>43</v>
      </c>
      <c r="B85" s="7">
        <f>(B22+B25) - (B23+B24+B26)</f>
        <v>0</v>
      </c>
      <c r="C85" s="7">
        <f t="shared" si="1"/>
        <v>0</v>
      </c>
    </row>
    <row r="86" spans="1:3" x14ac:dyDescent="0.3">
      <c r="A86">
        <v>44</v>
      </c>
      <c r="B86" s="7">
        <f>(B22+B25) - (B23+B24+B26)</f>
        <v>0</v>
      </c>
      <c r="C86" s="7">
        <f t="shared" si="1"/>
        <v>0</v>
      </c>
    </row>
    <row r="87" spans="1:3" x14ac:dyDescent="0.3">
      <c r="A87">
        <v>45</v>
      </c>
      <c r="B87" s="7">
        <f>(B22+B25) - (B23+B24+B26)</f>
        <v>0</v>
      </c>
      <c r="C87" s="7">
        <f t="shared" si="1"/>
        <v>0</v>
      </c>
    </row>
    <row r="88" spans="1:3" x14ac:dyDescent="0.3">
      <c r="A88">
        <v>46</v>
      </c>
      <c r="B88" s="7">
        <f>(B22+B25) - (B23+B24+B26)</f>
        <v>0</v>
      </c>
      <c r="C88" s="7">
        <f t="shared" si="1"/>
        <v>0</v>
      </c>
    </row>
    <row r="89" spans="1:3" x14ac:dyDescent="0.3">
      <c r="A89">
        <v>47</v>
      </c>
      <c r="B89" s="7">
        <f>(B22+B25) - (B23+B24+B26)</f>
        <v>0</v>
      </c>
      <c r="C89" s="7">
        <f t="shared" si="1"/>
        <v>0</v>
      </c>
    </row>
    <row r="90" spans="1:3" x14ac:dyDescent="0.3">
      <c r="A90">
        <v>48</v>
      </c>
      <c r="B90" s="7">
        <f>(B22+B25) - (B23+B24+B26)</f>
        <v>0</v>
      </c>
      <c r="C90" s="7">
        <f t="shared" si="1"/>
        <v>0</v>
      </c>
    </row>
    <row r="91" spans="1:3" x14ac:dyDescent="0.3">
      <c r="A91">
        <v>49</v>
      </c>
      <c r="B91" s="7">
        <f>(B22+B25) - (B23+B24+B26)</f>
        <v>0</v>
      </c>
      <c r="C91" s="7">
        <f t="shared" si="1"/>
        <v>0</v>
      </c>
    </row>
    <row r="92" spans="1:3" x14ac:dyDescent="0.3">
      <c r="A92">
        <v>50</v>
      </c>
      <c r="B92" s="7">
        <f>(B22+B25) - (B23+B24+B26)</f>
        <v>0</v>
      </c>
      <c r="C92" s="7">
        <f t="shared" si="1"/>
        <v>0</v>
      </c>
    </row>
    <row r="94" spans="1:3" x14ac:dyDescent="0.3">
      <c r="A94" t="s">
        <v>49</v>
      </c>
      <c r="B94" t="e">
        <f>IFERROR(IRR(B42:INDEX(B:B,Years+42)),NA())</f>
        <v>#N/A</v>
      </c>
    </row>
    <row r="95" spans="1:3" x14ac:dyDescent="0.3">
      <c r="A95" t="s">
        <v>50</v>
      </c>
      <c r="B95" t="e">
        <f>IFERROR(MATCH(TRUE,F65C42:INDEX(C:C,Years+42)&gt;=0,0)-1,NA())</f>
        <v>#N/A</v>
      </c>
    </row>
    <row r="98" spans="1:3" x14ac:dyDescent="0.3">
      <c r="A98" s="3" t="s">
        <v>51</v>
      </c>
    </row>
    <row r="99" spans="1:3" x14ac:dyDescent="0.3">
      <c r="A99" s="6" t="s">
        <v>52</v>
      </c>
      <c r="B99" t="s">
        <v>53</v>
      </c>
      <c r="C99" t="s">
        <v>54</v>
      </c>
    </row>
    <row r="100" spans="1:3" x14ac:dyDescent="0.3">
      <c r="A100" s="6" t="s">
        <v>55</v>
      </c>
      <c r="B100" t="s">
        <v>56</v>
      </c>
      <c r="C100" t="s">
        <v>57</v>
      </c>
    </row>
    <row r="101" spans="1:3" x14ac:dyDescent="0.3">
      <c r="A101" s="6" t="s">
        <v>58</v>
      </c>
      <c r="B101" t="s">
        <v>59</v>
      </c>
      <c r="C101" t="s">
        <v>60</v>
      </c>
    </row>
    <row r="102" spans="1:3" x14ac:dyDescent="0.3">
      <c r="A102" s="6" t="s">
        <v>61</v>
      </c>
      <c r="B102" t="s">
        <v>62</v>
      </c>
      <c r="C102" t="s">
        <v>63</v>
      </c>
    </row>
    <row r="104" spans="1:3" x14ac:dyDescent="0.3">
      <c r="A104" s="6" t="s">
        <v>64</v>
      </c>
    </row>
    <row r="105" spans="1:3" x14ac:dyDescent="0.3">
      <c r="A105" s="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Calculator</vt:lpstr>
      <vt:lpstr>Area</vt:lpstr>
      <vt:lpstr>EstabDays</vt:lpstr>
      <vt:lpstr>LandTakePct</vt:lpstr>
      <vt:lpstr>MaintDays</vt:lpstr>
      <vt:lpstr>OtherBenefitPerHa</vt:lpstr>
      <vt:lpstr>OtherCostPerHa</vt:lpstr>
      <vt:lpstr>PlantingCostPerHa</vt:lpstr>
      <vt:lpstr>Price</vt:lpstr>
      <vt:lpstr>RatePct</vt:lpstr>
      <vt:lpstr>Wage</vt:lpstr>
      <vt:lpstr>Years</vt:lpstr>
      <vt:lpstr>YieldGainPct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Smyle</dc:creator>
  <cp:lastModifiedBy>J Smyle</cp:lastModifiedBy>
  <dcterms:created xsi:type="dcterms:W3CDTF">2025-10-30T19:52:44Z</dcterms:created>
  <dcterms:modified xsi:type="dcterms:W3CDTF">2025-10-30T20:15:45Z</dcterms:modified>
</cp:coreProperties>
</file>